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50" windowHeight="10035"/>
  </bookViews>
  <sheets>
    <sheet name="Общий целевой" sheetId="5" r:id="rId1"/>
  </sheets>
  <calcPr calcId="145621"/>
</workbook>
</file>

<file path=xl/calcChain.xml><?xml version="1.0" encoding="utf-8"?>
<calcChain xmlns="http://schemas.openxmlformats.org/spreadsheetml/2006/main">
  <c r="D17" i="5" l="1"/>
  <c r="D19" i="5"/>
  <c r="D46" i="5"/>
  <c r="D40" i="5"/>
  <c r="D38" i="5"/>
  <c r="D21" i="5"/>
  <c r="D47" i="5" l="1"/>
  <c r="D48" i="5" s="1"/>
  <c r="D49" i="5" s="1"/>
  <c r="D51" i="5" s="1"/>
  <c r="D52" i="5" s="1"/>
  <c r="D39" i="5"/>
  <c r="D45" i="5" l="1"/>
  <c r="D44" i="5"/>
  <c r="D43" i="5"/>
  <c r="D42" i="5"/>
  <c r="D41" i="5"/>
  <c r="D25" i="5" l="1"/>
  <c r="D37" i="5" l="1"/>
  <c r="D35" i="5"/>
  <c r="D34" i="5"/>
  <c r="D33" i="5"/>
  <c r="D32" i="5"/>
  <c r="D36" i="5"/>
  <c r="D31" i="5"/>
  <c r="D30" i="5" l="1"/>
  <c r="D27" i="5" l="1"/>
  <c r="D28" i="5"/>
  <c r="D18" i="5" l="1"/>
  <c r="D13" i="5" l="1"/>
  <c r="D14" i="5" s="1"/>
</calcChain>
</file>

<file path=xl/sharedStrings.xml><?xml version="1.0" encoding="utf-8"?>
<sst xmlns="http://schemas.openxmlformats.org/spreadsheetml/2006/main" count="86" uniqueCount="79">
  <si>
    <t>ТОВАРИЩЕСТВО СОБСТВЕННИКОВ НЕДВИЖИМОСТИ</t>
  </si>
  <si>
    <t xml:space="preserve"> ЗЕМЕЛЬНЫХ УЧАСТКОВ "УДАЧНЫЙ"</t>
  </si>
  <si>
    <t>М.П.</t>
  </si>
  <si>
    <t>Утверждена Общим Собранием</t>
  </si>
  <si>
    <t>членов ТСН "Удачный"</t>
  </si>
  <si>
    <t>Председатель правления _______________________/Новоселова Н.Г./</t>
  </si>
  <si>
    <t>Наименование объекта инфраструктуры и ИОП</t>
  </si>
  <si>
    <t>Сумма, руб.</t>
  </si>
  <si>
    <t>Наименование статьи расходов</t>
  </si>
  <si>
    <t>Расчет</t>
  </si>
  <si>
    <t>ИТОГО</t>
  </si>
  <si>
    <t>ПРИХОДНАЯ ЧАСТЬ</t>
  </si>
  <si>
    <t>ИТОГО, руб.</t>
  </si>
  <si>
    <t>РАСХОДНАЯ ЧАСТЬ</t>
  </si>
  <si>
    <t xml:space="preserve">ИТОГО по всем объектам </t>
  </si>
  <si>
    <t>ИТОГО по всем объектам, с учетом непредвиденных (дополнительных) расходов</t>
  </si>
  <si>
    <t>___________________2018 г.</t>
  </si>
  <si>
    <t>ИТОГО с 1 сотки, руб.</t>
  </si>
  <si>
    <t>ИТОГО с участка в 10 соток, руб. (справочно)</t>
  </si>
  <si>
    <t>Суммарная площадь земельных участков , находящихся в собственности членов ТСН "Удачный" и индивидуальных собственников, ведущих хозяйство в границах территории ТСН "Удачный", сотки</t>
  </si>
  <si>
    <t>Сумма взноса с одной сотки, руб.</t>
  </si>
  <si>
    <t>Итого, руб.</t>
  </si>
  <si>
    <t>Суммарная Площадь личных участков, принадлежащих членам Товарищества и Индивидуальным собственникам, с учетом округления, сотки</t>
  </si>
  <si>
    <t>Приходно-расходная смета общецелевого взноса №2 на благоустройство территории поселка ТСН "Удачный"</t>
  </si>
  <si>
    <t>__________________ 2023 г.</t>
  </si>
  <si>
    <t>Протокол №21 от ________________ 2023 г.</t>
  </si>
  <si>
    <t>Внутри поселковые подъездные пути (дороги): финишная отсыпка асфальтовой крошкой</t>
  </si>
  <si>
    <t>Детская площадка</t>
  </si>
  <si>
    <t>Кодовые электромагнитные замки на калитки на Восточном и Радужном въездах</t>
  </si>
  <si>
    <t>Асфальтовая крошка (1 792 м3)</t>
  </si>
  <si>
    <t>Работа трактора (выравнивание, 15 смен по 8 часов)</t>
  </si>
  <si>
    <t>15 смен х 8 часов х 2 300 руб.</t>
  </si>
  <si>
    <t>1 792 м3 х 2 100 руб.</t>
  </si>
  <si>
    <t>Рукав напорный на переносную мотопомпу</t>
  </si>
  <si>
    <t>Устройство песчанной подушки под бетонные плиты: материал (песок)</t>
  </si>
  <si>
    <t>Устройство песчанной подушки под бетонные плиты: работа трактора</t>
  </si>
  <si>
    <t>1 смена х 3 часа х 2 300 руб.</t>
  </si>
  <si>
    <t>10 м3 х 800 руб.</t>
  </si>
  <si>
    <t>Средства обеспечения пожарной безопасности и пожаротушения (во исполнение требований законодательства РФ в области пожарной безопасности)</t>
  </si>
  <si>
    <t>Переносная мотопомпа (требование СП 53.13330.2011)</t>
  </si>
  <si>
    <t>Бетонные плиты (3000*1750*180 мм) в основание помещения для хранения средств  обеспечения пожарной безопасности и пожаротушения</t>
  </si>
  <si>
    <t>1 минимальная смена</t>
  </si>
  <si>
    <t>1 шт.</t>
  </si>
  <si>
    <t>Огнетушитель в дом правления воздушно-эмульсионный</t>
  </si>
  <si>
    <t>2 шт. х 6 000 руб.</t>
  </si>
  <si>
    <t>Монтаж схемы  (работа + расходные материалы)</t>
  </si>
  <si>
    <t>Доставка бетонный плит до территории Товарищества и выгрузка: работа манипулятора</t>
  </si>
  <si>
    <t>15 шт. х 1 650 руб.</t>
  </si>
  <si>
    <t>2 шт. х 15 159 руб.</t>
  </si>
  <si>
    <t>5 шт. х 2 700 руб.</t>
  </si>
  <si>
    <t>Стойка для указателей (Д = 76 мм, В = 3 м)</t>
  </si>
  <si>
    <t>Хомуты в сборе для трубы Д = 76 мм (для крепления указателей)</t>
  </si>
  <si>
    <t>30 шт. х 75 руб.</t>
  </si>
  <si>
    <t>Указатели (таблички) на расположение противопожарных резервуаров</t>
  </si>
  <si>
    <t>Схема поселка с указанием расположения противопожарных резервуаров 160х120 см</t>
  </si>
  <si>
    <t>Монтаж указателей (работа + расходные материалы) на имеющиеся опоры</t>
  </si>
  <si>
    <t>Монтаж указателей (работа + расходные материалы) на новые опоры</t>
  </si>
  <si>
    <t>10 шт. х 400 руб.</t>
  </si>
  <si>
    <t>5 шт. х 4 000 руб.</t>
  </si>
  <si>
    <t>2 шт. х 4 000 руб.</t>
  </si>
  <si>
    <t>4 плиты х 7 700 руб.</t>
  </si>
  <si>
    <t>Сооружение (морской контейнер 20") для хранения средств  обеспечения пожарной безопасности и пожаротушения (с учетом доставки до территории поселка (не менее 10 м2 по СП 53.13330.2011)</t>
  </si>
  <si>
    <t>Сирена электронная с блоком GSM (с учетом монтажа)</t>
  </si>
  <si>
    <t>на отдельном листе</t>
  </si>
  <si>
    <t>Кодонаборная панель</t>
  </si>
  <si>
    <t>Замок магнитный</t>
  </si>
  <si>
    <t>Угол замка</t>
  </si>
  <si>
    <t>Кнопка-выход</t>
  </si>
  <si>
    <t>Установка</t>
  </si>
  <si>
    <t xml:space="preserve"> 7 500 х 2 шт.</t>
  </si>
  <si>
    <t>3 500 х 2 шт.</t>
  </si>
  <si>
    <t>700 х 2 шт.</t>
  </si>
  <si>
    <t>600 х 2 шт.</t>
  </si>
  <si>
    <t>12 000 х 2 калитки</t>
  </si>
  <si>
    <t>Непредвиденные (дополнительные) расходы (5%)</t>
  </si>
  <si>
    <t>Дорога от въезда Восточного до въезда Радужного</t>
  </si>
  <si>
    <t>Устройство покрытия из асфальтовой крошки, включая выравнивание профиля дороги и трамбовку катком (работы будут проведены совместно с СНТ "Полюс"; в смету заложена половина расчетной стоимости)</t>
  </si>
  <si>
    <t>723 600 руб. / 2</t>
  </si>
  <si>
    <t>Детская площадка, включая покрытие (песок), доставку и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</si>
</sst>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topLeftCell="A31" zoomScale="75" zoomScaleNormal="75" workbookViewId="0">
      <selection activeCell="C13" sqref="C13"/>
    </sheetView>
  </sheetViews>
  <sheetFormatPr defaultColWidth="24" defaultRowHeight="15" x14ac:dyDescent="0.25"/>
  <cols>
    <col min="1" max="1" width="50.28515625" style="4" customWidth="1"/>
    <col min="2" max="2" width="69.7109375" style="4" customWidth="1"/>
    <col min="3" max="3" width="30.42578125" style="4" customWidth="1"/>
    <col min="4" max="4" width="14.42578125" style="4" customWidth="1"/>
    <col min="5" max="16384" width="24" style="4"/>
  </cols>
  <sheetData>
    <row r="1" spans="1:4" ht="18.75" x14ac:dyDescent="0.25">
      <c r="A1" s="44" t="s">
        <v>0</v>
      </c>
      <c r="B1" s="44"/>
      <c r="C1" s="44"/>
      <c r="D1" s="44"/>
    </row>
    <row r="2" spans="1:4" ht="18.75" x14ac:dyDescent="0.25">
      <c r="A2" s="44" t="s">
        <v>1</v>
      </c>
      <c r="B2" s="44"/>
      <c r="C2" s="44"/>
      <c r="D2" s="44"/>
    </row>
    <row r="3" spans="1:4" ht="15.75" x14ac:dyDescent="0.25">
      <c r="A3" s="5"/>
      <c r="B3" s="5"/>
      <c r="C3" s="5"/>
      <c r="D3" s="5"/>
    </row>
    <row r="4" spans="1:4" ht="15.75" x14ac:dyDescent="0.25">
      <c r="A4" s="45" t="s">
        <v>23</v>
      </c>
      <c r="B4" s="45"/>
      <c r="C4" s="45"/>
      <c r="D4" s="45"/>
    </row>
    <row r="5" spans="1:4" ht="15.75" x14ac:dyDescent="0.25">
      <c r="A5" s="28"/>
      <c r="B5" s="28"/>
      <c r="C5" s="28"/>
      <c r="D5" s="28"/>
    </row>
    <row r="6" spans="1:4" x14ac:dyDescent="0.25">
      <c r="A6" s="4" t="s">
        <v>3</v>
      </c>
    </row>
    <row r="7" spans="1:4" x14ac:dyDescent="0.25">
      <c r="A7" s="4" t="s">
        <v>4</v>
      </c>
    </row>
    <row r="8" spans="1:4" x14ac:dyDescent="0.25">
      <c r="A8" s="4" t="s">
        <v>24</v>
      </c>
    </row>
    <row r="9" spans="1:4" x14ac:dyDescent="0.25">
      <c r="A9" s="4" t="s">
        <v>25</v>
      </c>
    </row>
    <row r="11" spans="1:4" x14ac:dyDescent="0.25">
      <c r="A11" s="46" t="s">
        <v>11</v>
      </c>
      <c r="B11" s="46"/>
      <c r="C11" s="46"/>
      <c r="D11" s="46"/>
    </row>
    <row r="12" spans="1:4" ht="28.15" customHeight="1" x14ac:dyDescent="0.25">
      <c r="A12" s="47" t="s">
        <v>19</v>
      </c>
      <c r="B12" s="47"/>
      <c r="C12" s="9" t="s">
        <v>20</v>
      </c>
      <c r="D12" s="15" t="s">
        <v>21</v>
      </c>
    </row>
    <row r="13" spans="1:4" x14ac:dyDescent="0.25">
      <c r="A13" s="48">
        <v>1759.8</v>
      </c>
      <c r="B13" s="49"/>
      <c r="C13" s="33">
        <v>3409</v>
      </c>
      <c r="D13" s="16">
        <f>A13*C13</f>
        <v>5999158.2000000002</v>
      </c>
    </row>
    <row r="14" spans="1:4" x14ac:dyDescent="0.25">
      <c r="A14" s="52" t="s">
        <v>12</v>
      </c>
      <c r="B14" s="53"/>
      <c r="C14" s="54"/>
      <c r="D14" s="17">
        <f>SUM(D13)</f>
        <v>5999158.2000000002</v>
      </c>
    </row>
    <row r="15" spans="1:4" x14ac:dyDescent="0.25">
      <c r="A15" s="46" t="s">
        <v>13</v>
      </c>
      <c r="B15" s="46"/>
      <c r="C15" s="46"/>
      <c r="D15" s="46"/>
    </row>
    <row r="16" spans="1:4" s="6" customFormat="1" x14ac:dyDescent="0.25">
      <c r="A16" s="9" t="s">
        <v>6</v>
      </c>
      <c r="B16" s="9" t="s">
        <v>8</v>
      </c>
      <c r="C16" s="9" t="s">
        <v>9</v>
      </c>
      <c r="D16" s="9" t="s">
        <v>7</v>
      </c>
    </row>
    <row r="17" spans="1:4" s="6" customFormat="1" x14ac:dyDescent="0.25">
      <c r="A17" s="50" t="s">
        <v>26</v>
      </c>
      <c r="B17" s="30" t="s">
        <v>29</v>
      </c>
      <c r="C17" s="30" t="s">
        <v>32</v>
      </c>
      <c r="D17" s="31">
        <f>1792*2100</f>
        <v>3763200</v>
      </c>
    </row>
    <row r="18" spans="1:4" s="6" customFormat="1" x14ac:dyDescent="0.25">
      <c r="A18" s="51"/>
      <c r="B18" s="30" t="s">
        <v>30</v>
      </c>
      <c r="C18" s="30" t="s">
        <v>31</v>
      </c>
      <c r="D18" s="31">
        <f>15*8*2300</f>
        <v>276000</v>
      </c>
    </row>
    <row r="19" spans="1:4" s="6" customFormat="1" x14ac:dyDescent="0.25">
      <c r="A19" s="10" t="s">
        <v>10</v>
      </c>
      <c r="B19" s="21"/>
      <c r="C19" s="22"/>
      <c r="D19" s="11">
        <f>SUM(D17:D18)</f>
        <v>4039200</v>
      </c>
    </row>
    <row r="20" spans="1:4" s="6" customFormat="1" ht="30" customHeight="1" x14ac:dyDescent="0.25">
      <c r="A20" s="39" t="s">
        <v>27</v>
      </c>
      <c r="B20" s="29" t="s">
        <v>78</v>
      </c>
      <c r="C20" s="30" t="s">
        <v>63</v>
      </c>
      <c r="D20" s="32">
        <v>785752</v>
      </c>
    </row>
    <row r="21" spans="1:4" s="6" customFormat="1" x14ac:dyDescent="0.25">
      <c r="A21" s="10" t="s">
        <v>10</v>
      </c>
      <c r="B21" s="21"/>
      <c r="C21" s="22"/>
      <c r="D21" s="11">
        <f>SUM(D20:D20)</f>
        <v>785752</v>
      </c>
    </row>
    <row r="22" spans="1:4" s="6" customFormat="1" x14ac:dyDescent="0.25">
      <c r="A22" s="41" t="s">
        <v>38</v>
      </c>
      <c r="B22" s="29" t="s">
        <v>39</v>
      </c>
      <c r="C22" s="29" t="s">
        <v>42</v>
      </c>
      <c r="D22" s="32">
        <v>25000</v>
      </c>
    </row>
    <row r="23" spans="1:4" s="6" customFormat="1" x14ac:dyDescent="0.25">
      <c r="A23" s="42"/>
      <c r="B23" s="29" t="s">
        <v>33</v>
      </c>
      <c r="C23" s="29" t="s">
        <v>42</v>
      </c>
      <c r="D23" s="32">
        <v>5000</v>
      </c>
    </row>
    <row r="24" spans="1:4" s="6" customFormat="1" ht="45" x14ac:dyDescent="0.25">
      <c r="A24" s="42"/>
      <c r="B24" s="29" t="s">
        <v>61</v>
      </c>
      <c r="C24" s="29" t="s">
        <v>42</v>
      </c>
      <c r="D24" s="32">
        <v>210000</v>
      </c>
    </row>
    <row r="25" spans="1:4" s="6" customFormat="1" ht="45" x14ac:dyDescent="0.25">
      <c r="A25" s="42"/>
      <c r="B25" s="29" t="s">
        <v>40</v>
      </c>
      <c r="C25" s="38" t="s">
        <v>60</v>
      </c>
      <c r="D25" s="32">
        <f>4*7700</f>
        <v>30800</v>
      </c>
    </row>
    <row r="26" spans="1:4" s="6" customFormat="1" ht="30" x14ac:dyDescent="0.25">
      <c r="A26" s="42"/>
      <c r="B26" s="29" t="s">
        <v>46</v>
      </c>
      <c r="C26" s="29" t="s">
        <v>41</v>
      </c>
      <c r="D26" s="32">
        <v>15000</v>
      </c>
    </row>
    <row r="27" spans="1:4" s="6" customFormat="1" x14ac:dyDescent="0.25">
      <c r="A27" s="42"/>
      <c r="B27" s="29" t="s">
        <v>34</v>
      </c>
      <c r="C27" s="29" t="s">
        <v>37</v>
      </c>
      <c r="D27" s="32">
        <f>10*800</f>
        <v>8000</v>
      </c>
    </row>
    <row r="28" spans="1:4" s="6" customFormat="1" x14ac:dyDescent="0.25">
      <c r="A28" s="42"/>
      <c r="B28" s="29" t="s">
        <v>35</v>
      </c>
      <c r="C28" s="30" t="s">
        <v>36</v>
      </c>
      <c r="D28" s="32">
        <f>1*3*2300</f>
        <v>6900</v>
      </c>
    </row>
    <row r="29" spans="1:4" s="6" customFormat="1" x14ac:dyDescent="0.25">
      <c r="A29" s="42"/>
      <c r="B29" s="29" t="s">
        <v>62</v>
      </c>
      <c r="C29" s="30" t="s">
        <v>63</v>
      </c>
      <c r="D29" s="32">
        <v>62637</v>
      </c>
    </row>
    <row r="30" spans="1:4" s="6" customFormat="1" x14ac:dyDescent="0.25">
      <c r="A30" s="42"/>
      <c r="B30" s="29" t="s">
        <v>43</v>
      </c>
      <c r="C30" s="29" t="s">
        <v>44</v>
      </c>
      <c r="D30" s="32">
        <f>2*6000</f>
        <v>12000</v>
      </c>
    </row>
    <row r="31" spans="1:4" s="6" customFormat="1" x14ac:dyDescent="0.25">
      <c r="A31" s="42"/>
      <c r="B31" s="29" t="s">
        <v>53</v>
      </c>
      <c r="C31" s="29" t="s">
        <v>47</v>
      </c>
      <c r="D31" s="32">
        <f>15*1650</f>
        <v>24750</v>
      </c>
    </row>
    <row r="32" spans="1:4" s="6" customFormat="1" x14ac:dyDescent="0.25">
      <c r="A32" s="42"/>
      <c r="B32" s="29" t="s">
        <v>51</v>
      </c>
      <c r="C32" s="29" t="s">
        <v>52</v>
      </c>
      <c r="D32" s="32">
        <f>30*75</f>
        <v>2250</v>
      </c>
    </row>
    <row r="33" spans="1:4" s="6" customFormat="1" x14ac:dyDescent="0.25">
      <c r="A33" s="42"/>
      <c r="B33" s="29" t="s">
        <v>50</v>
      </c>
      <c r="C33" s="29" t="s">
        <v>49</v>
      </c>
      <c r="D33" s="32">
        <f>5*2700</f>
        <v>13500</v>
      </c>
    </row>
    <row r="34" spans="1:4" s="6" customFormat="1" ht="30" x14ac:dyDescent="0.25">
      <c r="A34" s="42"/>
      <c r="B34" s="29" t="s">
        <v>55</v>
      </c>
      <c r="C34" s="29" t="s">
        <v>57</v>
      </c>
      <c r="D34" s="32">
        <f>10*400</f>
        <v>4000</v>
      </c>
    </row>
    <row r="35" spans="1:4" s="6" customFormat="1" x14ac:dyDescent="0.25">
      <c r="A35" s="42"/>
      <c r="B35" s="29" t="s">
        <v>56</v>
      </c>
      <c r="C35" s="29" t="s">
        <v>58</v>
      </c>
      <c r="D35" s="32">
        <f>5*4000</f>
        <v>20000</v>
      </c>
    </row>
    <row r="36" spans="1:4" s="6" customFormat="1" ht="30" x14ac:dyDescent="0.25">
      <c r="A36" s="42"/>
      <c r="B36" s="29" t="s">
        <v>54</v>
      </c>
      <c r="C36" s="29" t="s">
        <v>48</v>
      </c>
      <c r="D36" s="32">
        <f>2*15159</f>
        <v>30318</v>
      </c>
    </row>
    <row r="37" spans="1:4" s="6" customFormat="1" x14ac:dyDescent="0.25">
      <c r="A37" s="42"/>
      <c r="B37" s="29" t="s">
        <v>45</v>
      </c>
      <c r="C37" s="29" t="s">
        <v>59</v>
      </c>
      <c r="D37" s="32">
        <f>2*4000</f>
        <v>8000</v>
      </c>
    </row>
    <row r="38" spans="1:4" s="6" customFormat="1" x14ac:dyDescent="0.25">
      <c r="A38" s="10" t="s">
        <v>10</v>
      </c>
      <c r="B38" s="21"/>
      <c r="C38" s="22"/>
      <c r="D38" s="11">
        <f>SUM(D22:D37)</f>
        <v>478155</v>
      </c>
    </row>
    <row r="39" spans="1:4" s="6" customFormat="1" ht="60" x14ac:dyDescent="0.25">
      <c r="A39" s="40" t="s">
        <v>75</v>
      </c>
      <c r="B39" s="29" t="s">
        <v>76</v>
      </c>
      <c r="C39" s="30" t="s">
        <v>77</v>
      </c>
      <c r="D39" s="32">
        <f>723600/2</f>
        <v>361800</v>
      </c>
    </row>
    <row r="40" spans="1:4" s="6" customFormat="1" x14ac:dyDescent="0.25">
      <c r="A40" s="10" t="s">
        <v>10</v>
      </c>
      <c r="B40" s="21"/>
      <c r="C40" s="22"/>
      <c r="D40" s="11">
        <f>SUM(D39)</f>
        <v>361800</v>
      </c>
    </row>
    <row r="41" spans="1:4" s="6" customFormat="1" ht="30" customHeight="1" x14ac:dyDescent="0.25">
      <c r="A41" s="41" t="s">
        <v>28</v>
      </c>
      <c r="B41" s="29" t="s">
        <v>64</v>
      </c>
      <c r="C41" s="30" t="s">
        <v>69</v>
      </c>
      <c r="D41" s="31">
        <f>7500*2</f>
        <v>15000</v>
      </c>
    </row>
    <row r="42" spans="1:4" s="6" customFormat="1" x14ac:dyDescent="0.25">
      <c r="A42" s="42"/>
      <c r="B42" s="29" t="s">
        <v>65</v>
      </c>
      <c r="C42" s="30" t="s">
        <v>70</v>
      </c>
      <c r="D42" s="31">
        <f>3500*2</f>
        <v>7000</v>
      </c>
    </row>
    <row r="43" spans="1:4" s="6" customFormat="1" x14ac:dyDescent="0.25">
      <c r="A43" s="42"/>
      <c r="B43" s="29" t="s">
        <v>66</v>
      </c>
      <c r="C43" s="30" t="s">
        <v>71</v>
      </c>
      <c r="D43" s="31">
        <f>700*2</f>
        <v>1400</v>
      </c>
    </row>
    <row r="44" spans="1:4" s="6" customFormat="1" x14ac:dyDescent="0.25">
      <c r="A44" s="42"/>
      <c r="B44" s="29" t="s">
        <v>67</v>
      </c>
      <c r="C44" s="30" t="s">
        <v>72</v>
      </c>
      <c r="D44" s="31">
        <f>600*2</f>
        <v>1200</v>
      </c>
    </row>
    <row r="45" spans="1:4" s="6" customFormat="1" x14ac:dyDescent="0.25">
      <c r="A45" s="43"/>
      <c r="B45" s="29" t="s">
        <v>68</v>
      </c>
      <c r="C45" s="30" t="s">
        <v>73</v>
      </c>
      <c r="D45" s="31">
        <f>12000*2</f>
        <v>24000</v>
      </c>
    </row>
    <row r="46" spans="1:4" s="6" customFormat="1" x14ac:dyDescent="0.25">
      <c r="A46" s="10" t="s">
        <v>10</v>
      </c>
      <c r="B46" s="21"/>
      <c r="C46" s="22"/>
      <c r="D46" s="11">
        <f>SUM(D41:D45)</f>
        <v>48600</v>
      </c>
    </row>
    <row r="47" spans="1:4" s="7" customFormat="1" x14ac:dyDescent="0.25">
      <c r="A47" s="20" t="s">
        <v>14</v>
      </c>
      <c r="B47" s="18"/>
      <c r="C47" s="19"/>
      <c r="D47" s="8">
        <f>D19+D21+D38+D40+D46</f>
        <v>5713507</v>
      </c>
    </row>
    <row r="48" spans="1:4" s="7" customFormat="1" x14ac:dyDescent="0.25">
      <c r="A48" s="27" t="s">
        <v>74</v>
      </c>
      <c r="B48" s="18"/>
      <c r="C48" s="19"/>
      <c r="D48" s="8">
        <f>D47*0.05</f>
        <v>285675.35000000003</v>
      </c>
    </row>
    <row r="49" spans="1:4" s="7" customFormat="1" ht="30" x14ac:dyDescent="0.25">
      <c r="A49" s="34" t="s">
        <v>15</v>
      </c>
      <c r="B49" s="35"/>
      <c r="C49" s="36"/>
      <c r="D49" s="37">
        <f>SUM(D47:D48)</f>
        <v>5999182.3499999996</v>
      </c>
    </row>
    <row r="50" spans="1:4" s="7" customFormat="1" ht="60" x14ac:dyDescent="0.25">
      <c r="A50" s="34" t="s">
        <v>22</v>
      </c>
      <c r="B50" s="35"/>
      <c r="C50" s="36"/>
      <c r="D50" s="37">
        <v>1759.8</v>
      </c>
    </row>
    <row r="51" spans="1:4" s="7" customFormat="1" x14ac:dyDescent="0.25">
      <c r="A51" s="12" t="s">
        <v>17</v>
      </c>
      <c r="B51" s="23"/>
      <c r="C51" s="24"/>
      <c r="D51" s="13">
        <f>ROUND(D49/D50,0)</f>
        <v>3409</v>
      </c>
    </row>
    <row r="52" spans="1:4" s="7" customFormat="1" x14ac:dyDescent="0.25">
      <c r="A52" s="12" t="s">
        <v>18</v>
      </c>
      <c r="B52" s="23"/>
      <c r="C52" s="24"/>
      <c r="D52" s="14">
        <f>D51*10</f>
        <v>34090</v>
      </c>
    </row>
    <row r="54" spans="1:4" x14ac:dyDescent="0.25">
      <c r="D54" s="25"/>
    </row>
    <row r="55" spans="1:4" x14ac:dyDescent="0.25">
      <c r="D55" s="25"/>
    </row>
    <row r="56" spans="1:4" x14ac:dyDescent="0.2">
      <c r="A56" s="1" t="s">
        <v>5</v>
      </c>
      <c r="D56" s="25"/>
    </row>
    <row r="57" spans="1:4" x14ac:dyDescent="0.2">
      <c r="A57" s="2"/>
      <c r="D57" s="25"/>
    </row>
    <row r="58" spans="1:4" x14ac:dyDescent="0.2">
      <c r="A58" s="1" t="s">
        <v>2</v>
      </c>
      <c r="D58" s="26"/>
    </row>
    <row r="59" spans="1:4" x14ac:dyDescent="0.2">
      <c r="A59" s="2"/>
      <c r="D59" s="25"/>
    </row>
    <row r="60" spans="1:4" x14ac:dyDescent="0.2">
      <c r="A60" s="3" t="s">
        <v>16</v>
      </c>
      <c r="D60" s="25"/>
    </row>
    <row r="61" spans="1:4" x14ac:dyDescent="0.25">
      <c r="D61" s="25"/>
    </row>
  </sheetData>
  <mergeCells count="11">
    <mergeCell ref="A41:A45"/>
    <mergeCell ref="A22:A37"/>
    <mergeCell ref="A1:D1"/>
    <mergeCell ref="A2:D2"/>
    <mergeCell ref="A4:D4"/>
    <mergeCell ref="A11:D11"/>
    <mergeCell ref="A12:B12"/>
    <mergeCell ref="A13:B13"/>
    <mergeCell ref="A17:A18"/>
    <mergeCell ref="A14:C14"/>
    <mergeCell ref="A15:D15"/>
  </mergeCells>
  <pageMargins left="0.11811023622047245" right="0.11811023622047245" top="0.15748031496062992" bottom="0.15748031496062992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целевой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</dc:creator>
  <cp:lastModifiedBy>User</cp:lastModifiedBy>
  <cp:lastPrinted>2018-04-02T11:31:52Z</cp:lastPrinted>
  <dcterms:created xsi:type="dcterms:W3CDTF">2017-03-26T13:06:04Z</dcterms:created>
  <dcterms:modified xsi:type="dcterms:W3CDTF">2023-06-13T20:20:45Z</dcterms:modified>
</cp:coreProperties>
</file>